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19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'Лист1'!$A$1:$J$24</definedName>
  </definedNames>
  <calcPr fullCalcOnLoad="1"/>
</workbook>
</file>

<file path=xl/sharedStrings.xml><?xml version="1.0" encoding="utf-8"?>
<sst xmlns="http://schemas.openxmlformats.org/spreadsheetml/2006/main" count="43" uniqueCount="37">
  <si>
    <t>№ п/п</t>
  </si>
  <si>
    <t>Наименование</t>
  </si>
  <si>
    <t>Ед. изм.</t>
  </si>
  <si>
    <t>Кол-во</t>
  </si>
  <si>
    <t>I</t>
  </si>
  <si>
    <t>км</t>
  </si>
  <si>
    <t>II</t>
  </si>
  <si>
    <t>III</t>
  </si>
  <si>
    <t>шт</t>
  </si>
  <si>
    <t>Итого ремонту ТП</t>
  </si>
  <si>
    <t>Итого ремонту КЛ-0,4кВ</t>
  </si>
  <si>
    <t>Капитальный ремонт КЛ-0,4кВ</t>
  </si>
  <si>
    <t xml:space="preserve">Капитальный ремонт КЛ-10кВ  </t>
  </si>
  <si>
    <t>Итого ремонту  КЛ-10 кВ</t>
  </si>
  <si>
    <t>Капитальный ТП-10/0,4 кВ</t>
  </si>
  <si>
    <t xml:space="preserve">Прогнозная </t>
  </si>
  <si>
    <t>стоимость 2020г.,</t>
  </si>
  <si>
    <t xml:space="preserve">Капитальный ремонт 
КЛ-0,4 кВ  АВБбШв-1 4х185, 4х120, 4х95, 4х70 
</t>
  </si>
  <si>
    <t>план</t>
  </si>
  <si>
    <t>факт</t>
  </si>
  <si>
    <t>Фактическая</t>
  </si>
  <si>
    <t>стоимость</t>
  </si>
  <si>
    <t>тыс. руб. (без НДС)</t>
  </si>
  <si>
    <t>Капитальный ремонт 
трансформаторов 400 кВА ,630 кВА</t>
  </si>
  <si>
    <t>ВСЕГО ПО КАПИТАЛЬНОМУ РЕМОНТУ 2020 г.</t>
  </si>
  <si>
    <t>Процент</t>
  </si>
  <si>
    <t>выполнения</t>
  </si>
  <si>
    <t>Главный бухгалтер</t>
  </si>
  <si>
    <t>О.В.Гапон</t>
  </si>
  <si>
    <t>Капитальный ремонт 
КЛ-10 кВ  АСБл-10  3х240; 3х120</t>
  </si>
  <si>
    <r>
      <t xml:space="preserve">Капитальный ремонт трансформаторных подстанций  (обродудование) </t>
    </r>
    <r>
      <rPr>
        <b/>
        <sz val="12"/>
        <color indexed="8"/>
        <rFont val="Times New Roman"/>
        <family val="1"/>
      </rPr>
      <t>ТП-343</t>
    </r>
    <r>
      <rPr>
        <sz val="12"/>
        <color indexed="8"/>
        <rFont val="Times New Roman"/>
        <family val="1"/>
      </rPr>
      <t xml:space="preserve">, ТП-348, </t>
    </r>
    <r>
      <rPr>
        <b/>
        <sz val="12"/>
        <color indexed="8"/>
        <rFont val="Times New Roman"/>
        <family val="1"/>
      </rPr>
      <t>ТП-352</t>
    </r>
    <r>
      <rPr>
        <sz val="12"/>
        <color indexed="8"/>
        <rFont val="Times New Roman"/>
        <family val="1"/>
      </rPr>
      <t xml:space="preserve">, ТП-357, ТП-331, ТП-327, </t>
    </r>
    <r>
      <rPr>
        <b/>
        <sz val="12"/>
        <color indexed="8"/>
        <rFont val="Times New Roman"/>
        <family val="1"/>
      </rPr>
      <t>ТП-219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ТП-360, ТП-298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ТП-309, ТП-310, ТП-311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ТП-318, ТП-320,</t>
    </r>
    <r>
      <rPr>
        <sz val="12"/>
        <color indexed="8"/>
        <rFont val="Times New Roman"/>
        <family val="1"/>
      </rPr>
      <t xml:space="preserve"> ТП-328, ТП-329, ТП-335, </t>
    </r>
    <r>
      <rPr>
        <b/>
        <sz val="12"/>
        <color indexed="8"/>
        <rFont val="Times New Roman"/>
        <family val="1"/>
      </rPr>
      <t>ТП-336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ТП-337,</t>
    </r>
    <r>
      <rPr>
        <sz val="12"/>
        <color indexed="8"/>
        <rFont val="Times New Roman"/>
        <family val="1"/>
      </rPr>
      <t xml:space="preserve"> ТП-342</t>
    </r>
  </si>
  <si>
    <r>
      <t>МУП "АЭС" (</t>
    </r>
    <r>
      <rPr>
        <b/>
        <sz val="12"/>
        <color indexed="8"/>
        <rFont val="Times New Roman"/>
        <family val="1"/>
      </rPr>
      <t>без учета восстановительных работ)</t>
    </r>
  </si>
  <si>
    <r>
      <t xml:space="preserve">Капитальный ремонт 
трансформаторных подстанций                             (строит. часть) </t>
    </r>
    <r>
      <rPr>
        <b/>
        <sz val="12"/>
        <color indexed="8"/>
        <rFont val="Times New Roman"/>
        <family val="1"/>
      </rPr>
      <t xml:space="preserve"> ТП-327</t>
    </r>
    <r>
      <rPr>
        <sz val="12"/>
        <color indexed="8"/>
        <rFont val="Times New Roman"/>
        <family val="1"/>
      </rPr>
      <t xml:space="preserve">, ТП-328, </t>
    </r>
    <r>
      <rPr>
        <b/>
        <sz val="12"/>
        <color indexed="8"/>
        <rFont val="Times New Roman"/>
        <family val="1"/>
      </rPr>
      <t>ТП-329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ТП-331</t>
    </r>
    <r>
      <rPr>
        <sz val="12"/>
        <color indexed="8"/>
        <rFont val="Times New Roman"/>
        <family val="1"/>
      </rPr>
      <t xml:space="preserve"> , </t>
    </r>
    <r>
      <rPr>
        <b/>
        <sz val="12"/>
        <color indexed="8"/>
        <rFont val="Times New Roman"/>
        <family val="1"/>
      </rPr>
      <t>ТП-336, ТП-337</t>
    </r>
    <r>
      <rPr>
        <sz val="12"/>
        <color indexed="8"/>
        <rFont val="Times New Roman"/>
        <family val="1"/>
      </rPr>
      <t xml:space="preserve">, ТП-342, </t>
    </r>
    <r>
      <rPr>
        <b/>
        <sz val="12"/>
        <color indexed="8"/>
        <rFont val="Times New Roman"/>
        <family val="1"/>
      </rPr>
      <t>ТП-343</t>
    </r>
    <r>
      <rPr>
        <sz val="12"/>
        <color indexed="8"/>
        <rFont val="Times New Roman"/>
        <family val="1"/>
      </rPr>
      <t xml:space="preserve">, ТП-348, </t>
    </r>
    <r>
      <rPr>
        <b/>
        <sz val="12"/>
        <color indexed="8"/>
        <rFont val="Times New Roman"/>
        <family val="1"/>
      </rPr>
      <t xml:space="preserve">ТП-352, </t>
    </r>
    <r>
      <rPr>
        <sz val="12"/>
        <color indexed="8"/>
        <rFont val="Times New Roman"/>
        <family val="1"/>
      </rPr>
      <t xml:space="preserve">ТП-357, </t>
    </r>
    <r>
      <rPr>
        <b/>
        <sz val="12"/>
        <color indexed="8"/>
        <rFont val="Times New Roman"/>
        <family val="1"/>
      </rPr>
      <t>ТП-360</t>
    </r>
    <r>
      <rPr>
        <sz val="12"/>
        <color indexed="8"/>
        <rFont val="Times New Roman"/>
        <family val="1"/>
      </rPr>
      <t xml:space="preserve">, ТП-364, ТП-365, ТП-371, ТП-374, </t>
    </r>
    <r>
      <rPr>
        <b/>
        <sz val="12"/>
        <color indexed="8"/>
        <rFont val="Times New Roman"/>
        <family val="1"/>
      </rPr>
      <t>ТП-375,</t>
    </r>
    <r>
      <rPr>
        <sz val="12"/>
        <color indexed="8"/>
        <rFont val="Times New Roman"/>
        <family val="1"/>
      </rPr>
      <t xml:space="preserve"> ТП-377, ТП-378, </t>
    </r>
    <r>
      <rPr>
        <b/>
        <sz val="12"/>
        <color indexed="8"/>
        <rFont val="Times New Roman"/>
        <family val="1"/>
      </rPr>
      <t>ТП-380</t>
    </r>
  </si>
  <si>
    <t>Начальник ПТО</t>
  </si>
  <si>
    <t>А.А. Ханин</t>
  </si>
  <si>
    <t>Капитальный ремонт (аварийный): РТП-19; КТП-524; ТП-390; ВЛ-0.4 кВ ТП-524 ф.3; ВОЛС от БС №47 до РТП-2; КТП-797; КТП-812;  КТП-811; ТП-926; ф.22/13-РП-1/4, ТП-255</t>
  </si>
  <si>
    <t>ОТЧЕТ по  КАПИТАЛЬНОМУ  РЕМОНТУ  по состоянию на 31.12.2020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</si>
</sst>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0&quot;р.&quot;"/>
    <numFmt numFmtId="176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2" fontId="7" fillId="0" borderId="17" xfId="0" applyNumberFormat="1" applyFont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0" borderId="22" xfId="0" applyFont="1" applyBorder="1" applyAlignment="1">
      <alignment horizontal="center" vertical="center"/>
    </xf>
    <xf numFmtId="4" fontId="2" fillId="33" borderId="21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7" fillId="0" borderId="17" xfId="0" applyFont="1" applyBorder="1" applyAlignment="1">
      <alignment horizontal="right"/>
    </xf>
    <xf numFmtId="176" fontId="7" fillId="0" borderId="17" xfId="0" applyNumberFormat="1" applyFont="1" applyFill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7" fillId="33" borderId="21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176" fontId="6" fillId="34" borderId="25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176" fontId="8" fillId="34" borderId="22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vertical="center" wrapText="1"/>
    </xf>
    <xf numFmtId="0" fontId="6" fillId="34" borderId="22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3" fillId="34" borderId="25" xfId="0" applyFont="1" applyFill="1" applyBorder="1" applyAlignment="1">
      <alignment vertical="center" wrapText="1"/>
    </xf>
    <xf numFmtId="0" fontId="3" fillId="34" borderId="22" xfId="0" applyFont="1" applyFill="1" applyBorder="1" applyAlignment="1">
      <alignment vertical="center"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4" fontId="7" fillId="0" borderId="21" xfId="0" applyNumberFormat="1" applyFon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 horizontal="center"/>
    </xf>
    <xf numFmtId="2" fontId="7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/>
    </xf>
    <xf numFmtId="2" fontId="6" fillId="33" borderId="18" xfId="0" applyNumberFormat="1" applyFont="1" applyFill="1" applyBorder="1" applyAlignment="1">
      <alignment/>
    </xf>
    <xf numFmtId="0" fontId="9" fillId="0" borderId="21" xfId="0" applyFont="1" applyBorder="1" applyAlignment="1">
      <alignment wrapText="1"/>
    </xf>
    <xf numFmtId="0" fontId="6" fillId="0" borderId="0" xfId="0" applyFont="1" applyAlignment="1">
      <alignment/>
    </xf>
    <xf numFmtId="2" fontId="7" fillId="0" borderId="27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33" borderId="29" xfId="0" applyNumberFormat="1" applyFont="1" applyFill="1" applyBorder="1" applyAlignment="1">
      <alignment horizontal="center" vertical="center"/>
    </xf>
    <xf numFmtId="2" fontId="7" fillId="33" borderId="30" xfId="0" applyNumberFormat="1" applyFont="1" applyFill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9" fontId="6" fillId="34" borderId="33" xfId="0" applyNumberFormat="1" applyFont="1" applyFill="1" applyBorder="1" applyAlignment="1">
      <alignment horizontal="center" vertical="center"/>
    </xf>
    <xf numFmtId="9" fontId="6" fillId="34" borderId="34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2" fontId="6" fillId="34" borderId="33" xfId="0" applyNumberFormat="1" applyFont="1" applyFill="1" applyBorder="1" applyAlignment="1">
      <alignment horizontal="center" vertical="center"/>
    </xf>
    <xf numFmtId="2" fontId="6" fillId="34" borderId="3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33" borderId="18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9" fontId="6" fillId="34" borderId="37" xfId="0" applyNumberFormat="1" applyFont="1" applyFill="1" applyBorder="1" applyAlignment="1">
      <alignment horizontal="center" vertical="center"/>
    </xf>
    <xf numFmtId="9" fontId="6" fillId="34" borderId="39" xfId="0" applyNumberFormat="1" applyFont="1" applyFill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9" fontId="7" fillId="33" borderId="29" xfId="0" applyNumberFormat="1" applyFont="1" applyFill="1" applyBorder="1" applyAlignment="1">
      <alignment horizontal="center" vertical="center"/>
    </xf>
    <xf numFmtId="9" fontId="7" fillId="33" borderId="13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" fontId="6" fillId="34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SheetLayoutView="100" workbookViewId="0" topLeftCell="A1">
      <selection activeCell="B8" sqref="B8:F8"/>
    </sheetView>
  </sheetViews>
  <sheetFormatPr defaultColWidth="9.140625" defaultRowHeight="15"/>
  <cols>
    <col min="1" max="1" width="5.00390625" style="0" customWidth="1"/>
    <col min="2" max="2" width="53.28125" style="0" customWidth="1"/>
    <col min="3" max="3" width="10.28125" style="0" customWidth="1"/>
    <col min="4" max="5" width="8.28125" style="0" customWidth="1"/>
    <col min="6" max="6" width="23.140625" style="0" customWidth="1"/>
    <col min="7" max="7" width="11.421875" style="0" customWidth="1"/>
    <col min="8" max="9" width="12.140625" style="0" customWidth="1"/>
    <col min="10" max="10" width="12.421875" style="0" customWidth="1"/>
    <col min="12" max="12" width="12.57421875" style="0" bestFit="1" customWidth="1"/>
  </cols>
  <sheetData>
    <row r="1" spans="1:10" ht="27.75" customHeight="1">
      <c r="A1" s="4"/>
      <c r="B1" s="4"/>
      <c r="C1" s="4"/>
      <c r="D1" s="4"/>
      <c r="E1" s="4"/>
      <c r="F1" s="4"/>
      <c r="G1" s="4"/>
      <c r="H1" s="4"/>
      <c r="I1" s="1"/>
      <c r="J1" s="1"/>
    </row>
    <row r="2" spans="1:10" ht="18.75">
      <c r="A2" s="4"/>
      <c r="B2" s="75" t="s">
        <v>36</v>
      </c>
      <c r="C2" s="75"/>
      <c r="D2" s="75"/>
      <c r="E2" s="75"/>
      <c r="F2" s="75"/>
      <c r="G2" s="75"/>
      <c r="H2" s="75"/>
      <c r="I2" s="75"/>
      <c r="J2" s="1"/>
    </row>
    <row r="3" spans="1:10" ht="18.75">
      <c r="A3" s="4"/>
      <c r="B3" s="75" t="s">
        <v>31</v>
      </c>
      <c r="C3" s="75"/>
      <c r="D3" s="75"/>
      <c r="E3" s="75"/>
      <c r="F3" s="75"/>
      <c r="G3" s="75"/>
      <c r="H3" s="75"/>
      <c r="I3" s="75"/>
      <c r="J3" s="1"/>
    </row>
    <row r="4" spans="1:10" ht="10.5" customHeight="1" thickBot="1">
      <c r="A4" s="4"/>
      <c r="B4" s="4"/>
      <c r="C4" s="3"/>
      <c r="D4" s="3"/>
      <c r="E4" s="3"/>
      <c r="F4" s="3"/>
      <c r="G4" s="3"/>
      <c r="H4" s="3"/>
      <c r="I4" s="1"/>
      <c r="J4" s="1"/>
    </row>
    <row r="5" spans="1:10" ht="15.75" customHeight="1" thickBot="1">
      <c r="A5" s="97" t="s">
        <v>0</v>
      </c>
      <c r="B5" s="100" t="s">
        <v>1</v>
      </c>
      <c r="C5" s="100" t="s">
        <v>2</v>
      </c>
      <c r="D5" s="82" t="s">
        <v>3</v>
      </c>
      <c r="E5" s="83"/>
      <c r="F5" s="39" t="s">
        <v>15</v>
      </c>
      <c r="G5" s="63" t="s">
        <v>20</v>
      </c>
      <c r="H5" s="64"/>
      <c r="I5" s="63" t="s">
        <v>25</v>
      </c>
      <c r="J5" s="64"/>
    </row>
    <row r="6" spans="1:10" ht="15" customHeight="1">
      <c r="A6" s="98"/>
      <c r="B6" s="101"/>
      <c r="C6" s="101"/>
      <c r="D6" s="100" t="s">
        <v>18</v>
      </c>
      <c r="E6" s="100" t="s">
        <v>19</v>
      </c>
      <c r="F6" s="40" t="s">
        <v>16</v>
      </c>
      <c r="G6" s="65" t="s">
        <v>21</v>
      </c>
      <c r="H6" s="66"/>
      <c r="I6" s="65" t="s">
        <v>26</v>
      </c>
      <c r="J6" s="66"/>
    </row>
    <row r="7" spans="1:10" ht="15.75" customHeight="1" thickBot="1">
      <c r="A7" s="99"/>
      <c r="B7" s="102"/>
      <c r="C7" s="102"/>
      <c r="D7" s="102"/>
      <c r="E7" s="102"/>
      <c r="F7" s="41" t="s">
        <v>22</v>
      </c>
      <c r="G7" s="67" t="s">
        <v>22</v>
      </c>
      <c r="H7" s="68"/>
      <c r="I7" s="67"/>
      <c r="J7" s="68"/>
    </row>
    <row r="8" spans="1:10" ht="15.75" thickBot="1">
      <c r="A8" s="20" t="s">
        <v>4</v>
      </c>
      <c r="B8" s="78" t="s">
        <v>14</v>
      </c>
      <c r="C8" s="79"/>
      <c r="D8" s="79"/>
      <c r="E8" s="79"/>
      <c r="F8" s="79"/>
      <c r="G8" s="42"/>
      <c r="H8" s="42"/>
      <c r="I8" s="21"/>
      <c r="J8" s="22"/>
    </row>
    <row r="9" spans="1:10" ht="37.5" customHeight="1">
      <c r="A9" s="9">
        <v>1</v>
      </c>
      <c r="B9" s="43" t="s">
        <v>23</v>
      </c>
      <c r="C9" s="32" t="s">
        <v>8</v>
      </c>
      <c r="D9" s="32">
        <v>20</v>
      </c>
      <c r="E9" s="32">
        <v>24</v>
      </c>
      <c r="F9" s="33">
        <v>972.56</v>
      </c>
      <c r="G9" s="107">
        <f>264.579+58.20676+30.27027+26.74084+26.18689+29.97382+44.42769+22.42805+23.7461+21.06+23.97015+22.226+7.25045+25.88219+5.29087+22.07415+7.25045+29.932+7.25045</f>
        <v>698.74613</v>
      </c>
      <c r="H9" s="107"/>
      <c r="I9" s="93"/>
      <c r="J9" s="94"/>
    </row>
    <row r="10" spans="1:10" ht="78.75">
      <c r="A10" s="8">
        <v>2</v>
      </c>
      <c r="B10" s="44" t="s">
        <v>30</v>
      </c>
      <c r="C10" s="34" t="s">
        <v>8</v>
      </c>
      <c r="D10" s="35">
        <v>20</v>
      </c>
      <c r="E10" s="35">
        <v>12</v>
      </c>
      <c r="F10" s="36">
        <v>13183</v>
      </c>
      <c r="G10" s="73">
        <f>569.36123+576.8008+535.47341+642.61226+160.808+467.068+594.36+587.055+778.47183+848.82915+663.0034+758.324</f>
        <v>7182.167079999998</v>
      </c>
      <c r="H10" s="74"/>
      <c r="I10" s="69"/>
      <c r="J10" s="70"/>
    </row>
    <row r="11" spans="1:10" ht="94.5">
      <c r="A11" s="8">
        <v>3</v>
      </c>
      <c r="B11" s="44" t="s">
        <v>32</v>
      </c>
      <c r="C11" s="34" t="s">
        <v>8</v>
      </c>
      <c r="D11" s="35">
        <v>20</v>
      </c>
      <c r="E11" s="35">
        <v>10</v>
      </c>
      <c r="F11" s="36">
        <v>4496.34</v>
      </c>
      <c r="G11" s="73">
        <f>187.65002+256.91104+250.08254+229.29177+249.51+307.731+266.006+258.996+213.6947+204.55953</f>
        <v>2424.4326</v>
      </c>
      <c r="H11" s="74"/>
      <c r="I11" s="69"/>
      <c r="J11" s="70"/>
    </row>
    <row r="12" spans="1:10" ht="15.75" thickBot="1">
      <c r="A12" s="10"/>
      <c r="B12" s="23" t="s">
        <v>9</v>
      </c>
      <c r="C12" s="12"/>
      <c r="D12" s="12"/>
      <c r="E12" s="12">
        <f>SUM(E9:E11)</f>
        <v>46</v>
      </c>
      <c r="F12" s="24">
        <f>F9+F10+F11</f>
        <v>18651.9</v>
      </c>
      <c r="G12" s="57">
        <f>SUM(G9:H11)</f>
        <v>10305.345809999999</v>
      </c>
      <c r="H12" s="58"/>
      <c r="I12" s="71"/>
      <c r="J12" s="72"/>
    </row>
    <row r="13" spans="1:10" ht="15.75" thickBot="1">
      <c r="A13" s="20" t="s">
        <v>6</v>
      </c>
      <c r="B13" s="80" t="s">
        <v>12</v>
      </c>
      <c r="C13" s="81"/>
      <c r="D13" s="81"/>
      <c r="E13" s="81"/>
      <c r="F13" s="81"/>
      <c r="G13" s="53"/>
      <c r="H13" s="53"/>
      <c r="I13" s="6"/>
      <c r="J13" s="7"/>
    </row>
    <row r="14" spans="1:10" ht="30">
      <c r="A14" s="8">
        <v>1</v>
      </c>
      <c r="B14" s="37" t="s">
        <v>29</v>
      </c>
      <c r="C14" s="31" t="s">
        <v>5</v>
      </c>
      <c r="D14" s="28">
        <v>1</v>
      </c>
      <c r="E14" s="51">
        <f>0.5+0.035+0.005</f>
        <v>0.54</v>
      </c>
      <c r="F14" s="25">
        <f>1378.06+1454.76</f>
        <v>2832.8199999999997</v>
      </c>
      <c r="G14" s="84">
        <f>10.198+10.198+6.4396+18.853+24.57005+39.14026+26.87378+14.69078+14.69078+108.21624+88.2919+18.298+14.69+18.93+19.095+18.757+64.517+26.74622+20.34088+19.81844+12.23855+51.19678+43.80552+374.312+5.01265+12.66622+5.47057+5.47057+5.90799+80.40999+37.82985</f>
        <v>1217.67562</v>
      </c>
      <c r="H14" s="85"/>
      <c r="I14" s="91"/>
      <c r="J14" s="92"/>
    </row>
    <row r="15" spans="1:10" ht="15.75" thickBot="1">
      <c r="A15" s="10"/>
      <c r="B15" s="11" t="s">
        <v>13</v>
      </c>
      <c r="C15" s="12" t="s">
        <v>8</v>
      </c>
      <c r="D15" s="15">
        <v>1</v>
      </c>
      <c r="E15" s="15">
        <f>SUM(E14)</f>
        <v>0.54</v>
      </c>
      <c r="F15" s="24">
        <f>SUM(F14:F14)</f>
        <v>2832.8199999999997</v>
      </c>
      <c r="G15" s="57">
        <f>SUM(G14)</f>
        <v>1217.67562</v>
      </c>
      <c r="H15" s="58"/>
      <c r="I15" s="71"/>
      <c r="J15" s="72"/>
    </row>
    <row r="16" spans="1:10" ht="15.75" thickBot="1">
      <c r="A16" s="5" t="s">
        <v>7</v>
      </c>
      <c r="B16" s="76" t="s">
        <v>11</v>
      </c>
      <c r="C16" s="77"/>
      <c r="D16" s="77"/>
      <c r="E16" s="77"/>
      <c r="F16" s="77"/>
      <c r="G16" s="54"/>
      <c r="H16" s="54"/>
      <c r="I16" s="13"/>
      <c r="J16" s="14"/>
    </row>
    <row r="17" spans="1:10" ht="31.5" customHeight="1">
      <c r="A17" s="8">
        <v>1</v>
      </c>
      <c r="B17" s="38" t="s">
        <v>17</v>
      </c>
      <c r="C17" s="18" t="s">
        <v>5</v>
      </c>
      <c r="D17" s="18">
        <v>0.05</v>
      </c>
      <c r="E17" s="52">
        <f>0.027+0.01+0.022</f>
        <v>0.059</v>
      </c>
      <c r="F17" s="26">
        <v>442.53</v>
      </c>
      <c r="G17" s="95">
        <f>18.20603+16.88846+28.14647+34.69446+33.402+59.48+92.17853+5.92477+6.15268+31.27655+15.9686-22.571</f>
        <v>319.74754999999993</v>
      </c>
      <c r="H17" s="96"/>
      <c r="I17" s="105"/>
      <c r="J17" s="106"/>
    </row>
    <row r="18" spans="1:10" ht="19.5" customHeight="1" thickBot="1">
      <c r="A18" s="10"/>
      <c r="B18" s="11" t="s">
        <v>10</v>
      </c>
      <c r="C18" s="12" t="s">
        <v>5</v>
      </c>
      <c r="D18" s="15">
        <v>0.05</v>
      </c>
      <c r="E18" s="15">
        <f>SUM(E17)</f>
        <v>0.059</v>
      </c>
      <c r="F18" s="27">
        <f>SUM(F17:F17)</f>
        <v>442.53</v>
      </c>
      <c r="G18" s="57">
        <f>G17</f>
        <v>319.74754999999993</v>
      </c>
      <c r="H18" s="58"/>
      <c r="I18" s="87"/>
      <c r="J18" s="88"/>
    </row>
    <row r="19" spans="1:10" ht="39" customHeight="1" thickBot="1">
      <c r="A19" s="45"/>
      <c r="B19" s="55" t="s">
        <v>35</v>
      </c>
      <c r="C19" s="46"/>
      <c r="D19" s="47"/>
      <c r="E19" s="50">
        <v>0.019</v>
      </c>
      <c r="F19" s="48"/>
      <c r="G19" s="61">
        <f>139.094+12.47639+81.88833+11.36963+14.6+19.07131+53.88392+63.30216+53.88392+51.171+51.171+13.222+6.064+64.64</f>
        <v>635.8376599999999</v>
      </c>
      <c r="H19" s="62"/>
      <c r="I19" s="89"/>
      <c r="J19" s="90"/>
    </row>
    <row r="20" spans="1:10" ht="28.5" customHeight="1" thickBot="1">
      <c r="A20" s="16"/>
      <c r="B20" s="30" t="s">
        <v>24</v>
      </c>
      <c r="C20" s="17"/>
      <c r="D20" s="49">
        <f>SUM(D18,D15)</f>
        <v>1.05</v>
      </c>
      <c r="E20" s="49">
        <f>SUM(E19,E18,E15)</f>
        <v>0.618</v>
      </c>
      <c r="F20" s="19">
        <f>F12+F15+F18</f>
        <v>21927.25</v>
      </c>
      <c r="G20" s="59">
        <f>SUM(G19,G18,G15,G12)</f>
        <v>12478.606639999998</v>
      </c>
      <c r="H20" s="60"/>
      <c r="I20" s="103">
        <f>G20/F20</f>
        <v>0.5690912740995792</v>
      </c>
      <c r="J20" s="104"/>
    </row>
    <row r="21" spans="1:10" ht="15.75">
      <c r="A21" s="4"/>
      <c r="B21" s="2"/>
      <c r="C21" s="2"/>
      <c r="D21" s="2"/>
      <c r="E21" s="2"/>
      <c r="F21" s="2"/>
      <c r="G21" s="2"/>
      <c r="H21" s="2"/>
      <c r="I21" s="2"/>
      <c r="J21" s="2"/>
    </row>
    <row r="22" spans="1:12" ht="15.75">
      <c r="A22" s="4"/>
      <c r="B22" s="56" t="s">
        <v>33</v>
      </c>
      <c r="C22" s="56"/>
      <c r="D22" s="56"/>
      <c r="E22" s="56"/>
      <c r="F22" s="56"/>
      <c r="G22" s="56"/>
      <c r="H22" s="86" t="s">
        <v>34</v>
      </c>
      <c r="I22" s="86"/>
      <c r="J22" s="86"/>
      <c r="L22" s="2"/>
    </row>
    <row r="23" spans="1:10" ht="15.75">
      <c r="A23" s="4"/>
      <c r="B23" s="2"/>
      <c r="C23" s="2"/>
      <c r="D23" s="2"/>
      <c r="E23" s="2"/>
      <c r="F23" s="2"/>
      <c r="G23" s="2"/>
      <c r="H23" s="2"/>
      <c r="I23" s="2"/>
      <c r="J23" s="2"/>
    </row>
    <row r="24" spans="2:10" ht="15">
      <c r="B24" s="29" t="s">
        <v>27</v>
      </c>
      <c r="C24" s="29"/>
      <c r="D24" s="29"/>
      <c r="E24" s="29"/>
      <c r="F24" s="29"/>
      <c r="G24" s="29"/>
      <c r="H24" s="29" t="s">
        <v>28</v>
      </c>
      <c r="I24" s="29"/>
      <c r="J24" s="29"/>
    </row>
  </sheetData>
  <sheetProtection/>
  <mergeCells count="38">
    <mergeCell ref="A5:A7"/>
    <mergeCell ref="B5:B7"/>
    <mergeCell ref="C5:C7"/>
    <mergeCell ref="D6:D7"/>
    <mergeCell ref="E6:E7"/>
    <mergeCell ref="I20:J20"/>
    <mergeCell ref="I17:J17"/>
    <mergeCell ref="G7:H7"/>
    <mergeCell ref="G9:H9"/>
    <mergeCell ref="G10:H10"/>
    <mergeCell ref="H22:J22"/>
    <mergeCell ref="B3:I3"/>
    <mergeCell ref="I18:J18"/>
    <mergeCell ref="I19:J19"/>
    <mergeCell ref="I14:J14"/>
    <mergeCell ref="I9:J9"/>
    <mergeCell ref="G15:H15"/>
    <mergeCell ref="G17:H17"/>
    <mergeCell ref="G5:H5"/>
    <mergeCell ref="G6:H6"/>
    <mergeCell ref="B2:I2"/>
    <mergeCell ref="B16:F16"/>
    <mergeCell ref="B8:F8"/>
    <mergeCell ref="B13:F13"/>
    <mergeCell ref="D5:E5"/>
    <mergeCell ref="I15:J15"/>
    <mergeCell ref="G12:H12"/>
    <mergeCell ref="G14:H14"/>
    <mergeCell ref="G18:H18"/>
    <mergeCell ref="G20:H20"/>
    <mergeCell ref="G19:H19"/>
    <mergeCell ref="I5:J5"/>
    <mergeCell ref="I6:J6"/>
    <mergeCell ref="I7:J7"/>
    <mergeCell ref="I10:J10"/>
    <mergeCell ref="I11:J11"/>
    <mergeCell ref="I12:J12"/>
    <mergeCell ref="G11:H11"/>
  </mergeCells>
  <printOptions/>
  <pageMargins left="0.9055118110236221" right="0.31496062992125984" top="0.35433070866141736" bottom="0.15748031496062992" header="0" footer="0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2017-11-30T07:28:21Z</cp:lastPrinted>
  <dcterms:created xsi:type="dcterms:W3CDTF">2006-09-28T05:33:49Z</dcterms:created>
  <dcterms:modified xsi:type="dcterms:W3CDTF">2020-12-28T02:26:13Z</dcterms:modified>
  <cp:category/>
  <cp:version/>
  <cp:contentType/>
  <cp:contentStatus/>
</cp:coreProperties>
</file>